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60" windowWidth="10695" windowHeight="12825"/>
  </bookViews>
  <sheets>
    <sheet name="2017г." sheetId="3" r:id="rId1"/>
  </sheets>
  <calcPr calcId="125725"/>
</workbook>
</file>

<file path=xl/calcChain.xml><?xml version="1.0" encoding="utf-8"?>
<calcChain xmlns="http://schemas.openxmlformats.org/spreadsheetml/2006/main">
  <c r="E62" i="3"/>
  <c r="E60" l="1"/>
  <c r="E55" l="1"/>
  <c r="E45"/>
  <c r="E34"/>
  <c r="E20"/>
  <c r="E44"/>
  <c r="E42"/>
  <c r="E40"/>
  <c r="E37"/>
  <c r="E21"/>
  <c r="E47"/>
  <c r="E58"/>
  <c r="E56"/>
  <c r="E48"/>
  <c r="E35"/>
  <c r="E28"/>
  <c r="D18"/>
  <c r="E27"/>
  <c r="E26"/>
  <c r="E25"/>
  <c r="E23"/>
  <c r="E19"/>
  <c r="E18" s="1"/>
  <c r="E17" s="1"/>
  <c r="E31" l="1"/>
  <c r="D25"/>
  <c r="D31"/>
  <c r="E16" l="1"/>
  <c r="D23" l="1"/>
  <c r="D17" s="1"/>
  <c r="D16" s="1"/>
</calcChain>
</file>

<file path=xl/sharedStrings.xml><?xml version="1.0" encoding="utf-8"?>
<sst xmlns="http://schemas.openxmlformats.org/spreadsheetml/2006/main" count="172" uniqueCount="122">
  <si>
    <t>Показатель</t>
  </si>
  <si>
    <t>Ед. изм.</t>
  </si>
  <si>
    <t>I</t>
  </si>
  <si>
    <t>Структура затрат</t>
  </si>
  <si>
    <t>Необходимая валовая выручка на содержание</t>
  </si>
  <si>
    <t xml:space="preserve"> 1.1.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</si>
  <si>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</si>
  <si>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</si>
  <si>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</si>
  <si>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</si>
  <si>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</si>
  <si>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</si>
  <si>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</si>
  <si>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</si>
  <si>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</si>
  <si>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1.1.2.</t>
  </si>
  <si>
    <t>1.1.2.1</t>
  </si>
  <si>
    <t>Плата за аренду имущества</t>
  </si>
  <si>
    <t>1.2.</t>
  </si>
  <si>
    <t>1.2.2.</t>
  </si>
  <si>
    <t>1.3.</t>
  </si>
  <si>
    <t>Расходы на оплату технологического присоединения к сетям смежной сетевой организации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</si>
  <si>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</si>
  <si>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</si>
  <si>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</si>
  <si>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</si>
  <si>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III</t>
  </si>
  <si>
    <t>Необходимая валовая выручка на оплату технологического расхода (потерь) электроэнергии</t>
  </si>
  <si>
    <t>1.1.</t>
  </si>
  <si>
    <t>Справочно: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</si>
  <si>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</si>
  <si>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</si>
  <si>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</si>
  <si>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</si>
  <si>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</si>
  <si>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</si>
  <si>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</si>
  <si>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</si>
  <si>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</si>
  <si>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у.е.</t>
  </si>
  <si>
    <t>в том числе количество условных единиц по линиям электропередач на i уровне напряжения</t>
  </si>
  <si>
    <t>в том числе количество условных единиц по подстанциям на i уровне напряжения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</si>
  <si>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</si>
  <si>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</si>
  <si>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</si>
  <si>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</si>
  <si>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7.1.</t>
  </si>
  <si>
    <t>в том числе за счет платы за технологическое присоединение</t>
  </si>
  <si>
    <t>Примечание:</t>
  </si>
  <si>
    <t>ИНН:  8901008899</t>
  </si>
  <si>
    <t>Приложение 2</t>
  </si>
  <si>
    <t>к приказу Федеральной</t>
  </si>
  <si>
    <t>службы по тарифам</t>
  </si>
  <si>
    <t>от 24 октября 2014 года N 1831-э</t>
  </si>
  <si>
    <t>     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</si>
  <si>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</si>
  <si>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N</t>
  </si>
  <si>
    <t>Приме-</t>
  </si>
  <si>
    <t>п/п</t>
  </si>
  <si>
    <t>план*</t>
  </si>
  <si>
    <t>факт**</t>
  </si>
  <si>
    <t>чание***</t>
  </si>
  <si>
    <t>X</t>
  </si>
  <si>
    <t>тыс.руб.</t>
  </si>
  <si>
    <t>Подконтрольные расходы, всего</t>
  </si>
  <si>
    <t>Фонд оплаты труда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</si>
  <si>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</si>
  <si>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</si>
  <si>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</si>
  <si>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</si>
  <si>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</si>
  <si>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</si>
  <si>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</si>
  <si>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</si>
  <si>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</si>
  <si>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</si>
  <si>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</si>
  <si>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</si>
  <si>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</si>
  <si>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</si>
  <si>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</si>
  <si>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</si>
  <si>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</si>
  <si>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</si>
  <si>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</si>
  <si>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</si>
  <si>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</si>
  <si>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Справочно: расходы на ремонт, всего (пункт 1.1.1.2 + пункт 1.1.2.1 + пункт 1.1.3.1)</t>
  </si>
  <si>
    <t>МВт·ч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</si>
  <si>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</si>
  <si>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</si>
  <si>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3.n</t>
  </si>
  <si>
    <t>Количество условных единиц по подстанциям, всего</t>
  </si>
  <si>
    <t>4.n</t>
  </si>
  <si>
    <t>Длина линий электропередач, всего</t>
  </si>
  <si>
    <t>5.n</t>
  </si>
  <si>
    <t>в том числе длина линий электропередач на i уровне напряжения</t>
  </si>
  <si>
    <t>норматив технологического расхода (потерь) электрической энергии, установленный Минэнерго России*****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</si>
  <si>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</si>
  <si>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</si>
  <si>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</si>
  <si>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1.1.1.</t>
  </si>
  <si>
    <t>1.1.3.</t>
  </si>
  <si>
    <t>1.1.4.</t>
  </si>
  <si>
    <t>1.1.5.</t>
  </si>
  <si>
    <t>1.2.1.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</si>
  <si>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</si>
  <si>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</si>
  <si>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</si>
  <si>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</si>
  <si>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</si>
  <si>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</si>
  <si>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</si>
  <si>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</si>
  <si>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</si>
  <si>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</si>
  <si>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2017 год</t>
  </si>
  <si>
    <r>
      <t>**** В соответствии с </t>
    </r>
    <r>
      <rPr>
        <u/>
        <sz val="11"/>
        <color indexed="56"/>
        <rFont val="Times New Roman"/>
        <family val="1"/>
        <charset val="204"/>
      </rPr>
      <t>пунктом 28 Основ ценообразования в области регулируемых цен (тарифов) в электроэнергетике</t>
    </r>
    <r>
      <rPr>
        <sz val="11"/>
        <color indexed="63"/>
        <rFont val="Times New Roman"/>
        <family val="1"/>
        <charset val="204"/>
      </rPr>
      <t>, утвержденных </t>
    </r>
    <r>
      <rPr>
        <u/>
        <sz val="11"/>
        <color indexed="56"/>
        <rFont val="Times New Roman"/>
        <family val="1"/>
        <charset val="204"/>
      </rPr>
      <t>постановлением Правительства Российской Федерации от 29.12.2011 N 1178</t>
    </r>
    <r>
      <rPr>
        <sz val="11"/>
        <color indexed="63"/>
        <rFont val="Times New Roman"/>
        <family val="1"/>
        <charset val="204"/>
      </rPr>
      <t>.</t>
    </r>
  </si>
  <si>
    <r>
      <t>***** В соответствии с </t>
    </r>
    <r>
      <rPr>
        <u/>
        <sz val="11"/>
        <color indexed="56"/>
        <rFont val="Times New Roman"/>
        <family val="1"/>
        <charset val="204"/>
      </rPr>
      <t>пунктом 4.2.14.8 Положения о Министерстве энергетики Российской Федерации</t>
    </r>
    <r>
      <rPr>
        <sz val="11"/>
        <color indexed="63"/>
        <rFont val="Times New Roman"/>
        <family val="1"/>
        <charset val="204"/>
      </rPr>
      <t>, утвержденного </t>
    </r>
    <r>
      <rPr>
        <u/>
        <sz val="11"/>
        <color indexed="56"/>
        <rFont val="Times New Roman"/>
        <family val="1"/>
        <charset val="204"/>
      </rPr>
      <t>постановлением Правительства Российской Федерации от 28.05.2008 N 400</t>
    </r>
    <r>
      <rPr>
        <sz val="11"/>
        <color indexed="63"/>
        <rFont val="Times New Roman"/>
        <family val="1"/>
        <charset val="204"/>
      </rPr>
      <t>.</t>
    </r>
  </si>
  <si>
    <r>
      <t xml:space="preserve">Наименование организации: </t>
    </r>
    <r>
      <rPr>
        <u/>
        <sz val="12"/>
        <rFont val="Times New Roman"/>
        <family val="1"/>
        <charset val="204"/>
      </rPr>
      <t xml:space="preserve"> АО "РСК Ямала" </t>
    </r>
  </si>
  <si>
    <r>
      <t xml:space="preserve">КПП:  </t>
    </r>
    <r>
      <rPr>
        <u/>
        <sz val="12"/>
        <rFont val="Times New Roman"/>
        <family val="1"/>
        <charset val="204"/>
      </rPr>
      <t xml:space="preserve"> 890101001</t>
    </r>
  </si>
  <si>
    <t>Долгосрочный период регулирования: 2016г.-2020г.</t>
  </si>
</sst>
</file>

<file path=xl/styles.xml><?xml version="1.0" encoding="utf-8"?>
<styleSheet xmlns="http://schemas.openxmlformats.org/spreadsheetml/2006/main">
  <numFmts count="1">
    <numFmt numFmtId="164" formatCode="#,##0.0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8.7"/>
      <color rgb="FF3C3C3C"/>
      <name val="Times New Roman"/>
      <family val="1"/>
      <charset val="204"/>
    </font>
    <font>
      <sz val="9"/>
      <color rgb="FF242424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b/>
      <sz val="12"/>
      <color rgb="FF3C3C3C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indexed="56"/>
      <name val="Times New Roman"/>
      <family val="1"/>
      <charset val="204"/>
    </font>
    <font>
      <sz val="11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/>
    <xf numFmtId="0" fontId="1" fillId="0" borderId="0" xfId="1" applyBorder="1"/>
    <xf numFmtId="0" fontId="3" fillId="0" borderId="0" xfId="1" applyFont="1" applyAlignment="1">
      <alignment vertical="center"/>
    </xf>
    <xf numFmtId="0" fontId="1" fillId="0" borderId="0" xfId="1"/>
    <xf numFmtId="164" fontId="2" fillId="0" borderId="0" xfId="1" applyNumberFormat="1" applyFont="1"/>
    <xf numFmtId="0" fontId="6" fillId="0" borderId="0" xfId="1" applyFont="1"/>
    <xf numFmtId="0" fontId="10" fillId="0" borderId="0" xfId="1" applyFont="1" applyAlignment="1">
      <alignment horizontal="left" wrapText="1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center" wrapText="1"/>
    </xf>
    <xf numFmtId="0" fontId="9" fillId="0" borderId="0" xfId="1" applyFont="1" applyAlignment="1">
      <alignment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2" xfId="1" applyFont="1" applyBorder="1" applyAlignment="1">
      <alignment vertical="top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4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0" borderId="2" xfId="1" applyNumberFormat="1" applyFont="1" applyBorder="1" applyAlignment="1">
      <alignment horizontal="center" vertical="top" wrapText="1"/>
    </xf>
    <xf numFmtId="0" fontId="14" fillId="0" borderId="0" xfId="1" applyFont="1"/>
    <xf numFmtId="0" fontId="6" fillId="0" borderId="0" xfId="1" applyFont="1" applyAlignment="1">
      <alignment wrapText="1"/>
    </xf>
    <xf numFmtId="0" fontId="7" fillId="0" borderId="0" xfId="1" applyFont="1" applyBorder="1" applyAlignment="1">
      <alignment horizontal="center" vertical="top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4" fontId="12" fillId="2" borderId="2" xfId="1" applyNumberFormat="1" applyFont="1" applyFill="1" applyBorder="1" applyAlignment="1">
      <alignment horizontal="center" vertical="center" wrapText="1"/>
    </xf>
    <xf numFmtId="16" fontId="13" fillId="2" borderId="1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/>
    </xf>
    <xf numFmtId="14" fontId="7" fillId="2" borderId="2" xfId="1" applyNumberFormat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/>
    </xf>
    <xf numFmtId="4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" fontId="12" fillId="2" borderId="2" xfId="1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" fontId="7" fillId="2" borderId="2" xfId="1" applyNumberFormat="1" applyFont="1" applyFill="1" applyBorder="1" applyAlignment="1">
      <alignment horizontal="center" vertical="top" wrapText="1"/>
    </xf>
    <xf numFmtId="0" fontId="12" fillId="2" borderId="2" xfId="1" applyFont="1" applyFill="1" applyBorder="1" applyAlignment="1">
      <alignment horizontal="center" vertical="top" wrapText="1"/>
    </xf>
    <xf numFmtId="0" fontId="12" fillId="2" borderId="4" xfId="1" applyFont="1" applyFill="1" applyBorder="1" applyAlignment="1">
      <alignment vertical="top" wrapText="1"/>
    </xf>
    <xf numFmtId="0" fontId="12" fillId="2" borderId="4" xfId="1" applyFont="1" applyFill="1" applyBorder="1" applyAlignment="1">
      <alignment horizontal="center" vertical="top" wrapText="1"/>
    </xf>
    <xf numFmtId="164" fontId="13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vertical="top" wrapText="1"/>
    </xf>
    <xf numFmtId="0" fontId="7" fillId="2" borderId="5" xfId="1" applyFont="1" applyFill="1" applyBorder="1" applyAlignment="1">
      <alignment horizontal="center" vertical="top" wrapText="1"/>
    </xf>
    <xf numFmtId="164" fontId="5" fillId="2" borderId="2" xfId="1" applyNumberFormat="1" applyFont="1" applyFill="1" applyBorder="1" applyAlignment="1">
      <alignment horizontal="center" vertical="center" wrapText="1"/>
    </xf>
    <xf numFmtId="10" fontId="5" fillId="2" borderId="2" xfId="1" applyNumberFormat="1" applyFont="1" applyFill="1" applyBorder="1" applyAlignment="1">
      <alignment horizontal="center" vertical="center" wrapText="1"/>
    </xf>
    <xf numFmtId="10" fontId="6" fillId="2" borderId="0" xfId="1" applyNumberFormat="1" applyFont="1" applyFill="1" applyAlignment="1">
      <alignment horizontal="center"/>
    </xf>
    <xf numFmtId="0" fontId="7" fillId="0" borderId="0" xfId="1" applyFont="1" applyAlignment="1">
      <alignment horizontal="left" wrapText="1"/>
    </xf>
    <xf numFmtId="0" fontId="7" fillId="2" borderId="2" xfId="1" applyFont="1" applyFill="1" applyBorder="1" applyAlignment="1">
      <alignment vertical="top" wrapText="1"/>
    </xf>
    <xf numFmtId="16" fontId="7" fillId="2" borderId="2" xfId="1" applyNumberFormat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4" fontId="7" fillId="2" borderId="2" xfId="1" applyNumberFormat="1" applyFont="1" applyFill="1" applyBorder="1" applyAlignment="1">
      <alignment horizontal="center" vertical="center" wrapText="1"/>
    </xf>
    <xf numFmtId="16" fontId="7" fillId="2" borderId="3" xfId="1" applyNumberFormat="1" applyFont="1" applyFill="1" applyBorder="1" applyAlignment="1">
      <alignment horizontal="center" vertical="top" wrapText="1"/>
    </xf>
    <xf numFmtId="4" fontId="7" fillId="2" borderId="8" xfId="1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10" fillId="0" borderId="0" xfId="1" applyFont="1" applyAlignment="1">
      <alignment horizontal="left" wrapText="1"/>
    </xf>
    <xf numFmtId="0" fontId="11" fillId="0" borderId="0" xfId="1" applyFont="1" applyAlignment="1">
      <alignment horizontal="center" wrapText="1"/>
    </xf>
    <xf numFmtId="0" fontId="7" fillId="0" borderId="0" xfId="1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CCFF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>
      <selection activeCell="F64" sqref="F64"/>
    </sheetView>
  </sheetViews>
  <sheetFormatPr defaultRowHeight="15"/>
  <cols>
    <col min="1" max="1" width="9.140625" style="6"/>
    <col min="2" max="2" width="45.7109375" style="6" customWidth="1"/>
    <col min="3" max="3" width="9.140625" style="6"/>
    <col min="4" max="6" width="15" style="6" customWidth="1"/>
    <col min="7" max="16384" width="9.140625" style="6"/>
  </cols>
  <sheetData>
    <row r="1" spans="1:11">
      <c r="E1" s="7" t="s">
        <v>50</v>
      </c>
      <c r="F1" s="8"/>
    </row>
    <row r="2" spans="1:11">
      <c r="E2" s="68" t="s">
        <v>51</v>
      </c>
      <c r="F2" s="68"/>
    </row>
    <row r="3" spans="1:11">
      <c r="E3" s="68" t="s">
        <v>52</v>
      </c>
      <c r="F3" s="68"/>
    </row>
    <row r="4" spans="1:11">
      <c r="E4" s="68" t="s">
        <v>53</v>
      </c>
      <c r="F4" s="68"/>
    </row>
    <row r="5" spans="1:11" ht="16.5" customHeight="1">
      <c r="A5" s="9" t="s">
        <v>54</v>
      </c>
    </row>
    <row r="6" spans="1:11" ht="47.25" customHeight="1">
      <c r="A6" s="69" t="s">
        <v>55</v>
      </c>
      <c r="B6" s="69"/>
      <c r="C6" s="69"/>
      <c r="D6" s="69"/>
      <c r="E6" s="69"/>
      <c r="F6" s="69"/>
    </row>
    <row r="7" spans="1:11">
      <c r="A7" s="10"/>
    </row>
    <row r="8" spans="1:11" s="4" customFormat="1" ht="15.75">
      <c r="A8" s="3" t="s">
        <v>119</v>
      </c>
      <c r="B8" s="1"/>
      <c r="C8" s="1"/>
      <c r="D8" s="1"/>
      <c r="E8" s="1"/>
      <c r="F8" s="1"/>
      <c r="G8" s="2"/>
      <c r="H8" s="2"/>
      <c r="I8" s="2"/>
      <c r="J8" s="2"/>
      <c r="K8" s="2"/>
    </row>
    <row r="9" spans="1:11" s="4" customFormat="1" ht="15.75">
      <c r="A9" s="3" t="s">
        <v>49</v>
      </c>
      <c r="B9" s="1"/>
      <c r="C9" s="1"/>
      <c r="D9" s="1"/>
      <c r="E9" s="5"/>
      <c r="F9" s="1"/>
      <c r="G9" s="2"/>
      <c r="H9" s="2"/>
      <c r="I9" s="2"/>
      <c r="J9" s="2"/>
      <c r="K9" s="2"/>
    </row>
    <row r="10" spans="1:11" s="4" customFormat="1" ht="15.75">
      <c r="A10" s="3" t="s">
        <v>120</v>
      </c>
      <c r="B10" s="1"/>
      <c r="C10" s="1"/>
      <c r="D10" s="1"/>
      <c r="E10" s="1"/>
      <c r="F10" s="1"/>
      <c r="G10" s="2"/>
      <c r="H10" s="2"/>
      <c r="I10" s="2"/>
      <c r="J10" s="2"/>
      <c r="K10" s="2"/>
    </row>
    <row r="11" spans="1:11">
      <c r="A11" s="70" t="s">
        <v>121</v>
      </c>
      <c r="B11" s="70"/>
      <c r="D11" s="25"/>
      <c r="E11" s="11"/>
      <c r="F11" s="25"/>
    </row>
    <row r="12" spans="1:11">
      <c r="A12" s="12"/>
      <c r="B12" s="12"/>
      <c r="C12" s="12"/>
      <c r="D12" s="12"/>
      <c r="E12" s="12"/>
      <c r="F12" s="12"/>
    </row>
    <row r="13" spans="1:11">
      <c r="A13" s="13" t="s">
        <v>56</v>
      </c>
      <c r="B13" s="62" t="s">
        <v>0</v>
      </c>
      <c r="C13" s="64" t="s">
        <v>1</v>
      </c>
      <c r="D13" s="66" t="s">
        <v>116</v>
      </c>
      <c r="E13" s="67"/>
      <c r="F13" s="13" t="s">
        <v>57</v>
      </c>
    </row>
    <row r="14" spans="1:11">
      <c r="A14" s="14" t="s">
        <v>58</v>
      </c>
      <c r="B14" s="63"/>
      <c r="C14" s="65"/>
      <c r="D14" s="15" t="s">
        <v>59</v>
      </c>
      <c r="E14" s="16" t="s">
        <v>60</v>
      </c>
      <c r="F14" s="14" t="s">
        <v>61</v>
      </c>
    </row>
    <row r="15" spans="1:11">
      <c r="A15" s="14" t="s">
        <v>2</v>
      </c>
      <c r="B15" s="17" t="s">
        <v>3</v>
      </c>
      <c r="C15" s="15" t="s">
        <v>62</v>
      </c>
      <c r="D15" s="15" t="s">
        <v>62</v>
      </c>
      <c r="E15" s="15" t="s">
        <v>62</v>
      </c>
      <c r="F15" s="14" t="s">
        <v>62</v>
      </c>
    </row>
    <row r="16" spans="1:11" s="18" customFormat="1" ht="28.5">
      <c r="A16" s="26">
        <v>1</v>
      </c>
      <c r="B16" s="27" t="s">
        <v>4</v>
      </c>
      <c r="C16" s="26" t="s">
        <v>63</v>
      </c>
      <c r="D16" s="28">
        <f>D17+D31</f>
        <v>241894.33000000002</v>
      </c>
      <c r="E16" s="28">
        <f>E17+E31</f>
        <v>726575.29499999993</v>
      </c>
      <c r="F16" s="27"/>
    </row>
    <row r="17" spans="1:6" s="19" customFormat="1" ht="28.5">
      <c r="A17" s="29" t="s">
        <v>5</v>
      </c>
      <c r="B17" s="30" t="s">
        <v>64</v>
      </c>
      <c r="C17" s="30" t="s">
        <v>63</v>
      </c>
      <c r="D17" s="28">
        <f>D18+D23+D25+D30</f>
        <v>154528.49000000002</v>
      </c>
      <c r="E17" s="28">
        <f>E18+E23+E25+E30</f>
        <v>414430.66000000003</v>
      </c>
      <c r="F17" s="30"/>
    </row>
    <row r="18" spans="1:6">
      <c r="A18" s="31" t="s">
        <v>101</v>
      </c>
      <c r="B18" s="32" t="s">
        <v>6</v>
      </c>
      <c r="C18" s="33" t="s">
        <v>63</v>
      </c>
      <c r="D18" s="28">
        <f>D19+D20+D21</f>
        <v>23799.31</v>
      </c>
      <c r="E18" s="28">
        <f>E19+E20+E21</f>
        <v>71479.840000000011</v>
      </c>
      <c r="F18" s="32"/>
    </row>
    <row r="19" spans="1:6" ht="30">
      <c r="A19" s="33" t="s">
        <v>7</v>
      </c>
      <c r="B19" s="32" t="s">
        <v>8</v>
      </c>
      <c r="C19" s="33" t="s">
        <v>63</v>
      </c>
      <c r="D19" s="34">
        <v>4242.3599999999997</v>
      </c>
      <c r="E19" s="34">
        <f>4088.73+5761+9270.57</f>
        <v>19120.3</v>
      </c>
      <c r="F19" s="32"/>
    </row>
    <row r="20" spans="1:6">
      <c r="A20" s="33" t="s">
        <v>9</v>
      </c>
      <c r="B20" s="32" t="s">
        <v>10</v>
      </c>
      <c r="C20" s="33" t="s">
        <v>63</v>
      </c>
      <c r="D20" s="34"/>
      <c r="E20" s="34">
        <f>19449.69+156+31702.08</f>
        <v>51307.770000000004</v>
      </c>
      <c r="F20" s="32"/>
    </row>
    <row r="21" spans="1:6" ht="60">
      <c r="A21" s="33" t="s">
        <v>11</v>
      </c>
      <c r="B21" s="32" t="s">
        <v>12</v>
      </c>
      <c r="C21" s="35" t="s">
        <v>63</v>
      </c>
      <c r="D21" s="34">
        <v>19556.95</v>
      </c>
      <c r="E21" s="34">
        <f>79+972.77</f>
        <v>1051.77</v>
      </c>
      <c r="F21" s="32"/>
    </row>
    <row r="22" spans="1:6">
      <c r="A22" s="33" t="s">
        <v>13</v>
      </c>
      <c r="B22" s="32" t="s">
        <v>14</v>
      </c>
      <c r="C22" s="33" t="s">
        <v>63</v>
      </c>
      <c r="D22" s="34"/>
      <c r="E22" s="34"/>
      <c r="F22" s="32"/>
    </row>
    <row r="23" spans="1:6">
      <c r="A23" s="31" t="s">
        <v>15</v>
      </c>
      <c r="B23" s="32" t="s">
        <v>65</v>
      </c>
      <c r="C23" s="33" t="s">
        <v>63</v>
      </c>
      <c r="D23" s="34">
        <f>109046.67</f>
        <v>109046.67</v>
      </c>
      <c r="E23" s="34">
        <f>108601.2+22616+111081.35</f>
        <v>242298.55000000002</v>
      </c>
      <c r="F23" s="32"/>
    </row>
    <row r="24" spans="1:6">
      <c r="A24" s="33" t="s">
        <v>16</v>
      </c>
      <c r="B24" s="32" t="s">
        <v>14</v>
      </c>
      <c r="C24" s="33" t="s">
        <v>63</v>
      </c>
      <c r="D24" s="34"/>
      <c r="E24" s="34"/>
      <c r="F24" s="32"/>
    </row>
    <row r="25" spans="1:6" ht="30">
      <c r="A25" s="31" t="s">
        <v>102</v>
      </c>
      <c r="B25" s="32" t="s">
        <v>66</v>
      </c>
      <c r="C25" s="33" t="s">
        <v>63</v>
      </c>
      <c r="D25" s="28">
        <f>D26+D27+D28</f>
        <v>21682.510000000002</v>
      </c>
      <c r="E25" s="28">
        <f>22219.26+6387+69686.75</f>
        <v>98293.01</v>
      </c>
      <c r="F25" s="32"/>
    </row>
    <row r="26" spans="1:6" ht="30">
      <c r="A26" s="33" t="s">
        <v>67</v>
      </c>
      <c r="B26" s="32" t="s">
        <v>68</v>
      </c>
      <c r="C26" s="33" t="s">
        <v>63</v>
      </c>
      <c r="D26" s="34">
        <v>5868.82</v>
      </c>
      <c r="E26" s="34">
        <f>4798.41+2456.59</f>
        <v>7255</v>
      </c>
      <c r="F26" s="32"/>
    </row>
    <row r="27" spans="1:6">
      <c r="A27" s="33" t="s">
        <v>69</v>
      </c>
      <c r="B27" s="32" t="s">
        <v>70</v>
      </c>
      <c r="C27" s="33" t="s">
        <v>63</v>
      </c>
      <c r="D27" s="34">
        <v>4186.25</v>
      </c>
      <c r="E27" s="34">
        <f>4344.03+1575+40007.69</f>
        <v>45926.720000000001</v>
      </c>
      <c r="F27" s="32"/>
    </row>
    <row r="28" spans="1:6" ht="30">
      <c r="A28" s="33" t="s">
        <v>71</v>
      </c>
      <c r="B28" s="32" t="s">
        <v>72</v>
      </c>
      <c r="C28" s="33" t="s">
        <v>63</v>
      </c>
      <c r="D28" s="28">
        <v>11627.44</v>
      </c>
      <c r="E28" s="28">
        <f>13076.82+4812+27222.47</f>
        <v>45111.29</v>
      </c>
      <c r="F28" s="32"/>
    </row>
    <row r="29" spans="1:6" ht="32.25" customHeight="1">
      <c r="A29" s="31" t="s">
        <v>103</v>
      </c>
      <c r="B29" s="32" t="s">
        <v>73</v>
      </c>
      <c r="C29" s="33" t="s">
        <v>63</v>
      </c>
      <c r="D29" s="34"/>
      <c r="E29" s="34"/>
      <c r="F29" s="32"/>
    </row>
    <row r="30" spans="1:6" ht="30">
      <c r="A30" s="31" t="s">
        <v>104</v>
      </c>
      <c r="B30" s="32" t="s">
        <v>74</v>
      </c>
      <c r="C30" s="33" t="s">
        <v>63</v>
      </c>
      <c r="D30" s="34"/>
      <c r="E30" s="34">
        <v>2359.2600000000002</v>
      </c>
      <c r="F30" s="32"/>
    </row>
    <row r="31" spans="1:6" s="18" customFormat="1" ht="28.5">
      <c r="A31" s="36" t="s">
        <v>18</v>
      </c>
      <c r="B31" s="27" t="s">
        <v>75</v>
      </c>
      <c r="C31" s="26" t="s">
        <v>63</v>
      </c>
      <c r="D31" s="28">
        <f>D32+D33+D34+D35+D36+D37+D38+D39+D40+D41++D44</f>
        <v>87365.84</v>
      </c>
      <c r="E31" s="28">
        <f>E32+E33+E34+E35+E36+E37+E38+E39+E40+E41++E44</f>
        <v>312144.63499999995</v>
      </c>
      <c r="F31" s="27"/>
    </row>
    <row r="32" spans="1:6">
      <c r="A32" s="31" t="s">
        <v>105</v>
      </c>
      <c r="B32" s="32" t="s">
        <v>76</v>
      </c>
      <c r="C32" s="33" t="s">
        <v>63</v>
      </c>
      <c r="D32" s="34"/>
      <c r="E32" s="34"/>
      <c r="F32" s="32"/>
    </row>
    <row r="33" spans="1:6" ht="45">
      <c r="A33" s="31" t="s">
        <v>19</v>
      </c>
      <c r="B33" s="32" t="s">
        <v>21</v>
      </c>
      <c r="C33" s="33" t="s">
        <v>63</v>
      </c>
      <c r="D33" s="34"/>
      <c r="E33" s="34"/>
      <c r="F33" s="32"/>
    </row>
    <row r="34" spans="1:6">
      <c r="A34" s="31" t="s">
        <v>106</v>
      </c>
      <c r="B34" s="32" t="s">
        <v>17</v>
      </c>
      <c r="C34" s="33" t="s">
        <v>63</v>
      </c>
      <c r="D34" s="34">
        <v>28034.69</v>
      </c>
      <c r="E34" s="34">
        <f>38870.58+6644+179235.41</f>
        <v>224749.99</v>
      </c>
      <c r="F34" s="32"/>
    </row>
    <row r="35" spans="1:6">
      <c r="A35" s="31" t="s">
        <v>107</v>
      </c>
      <c r="B35" s="32" t="s">
        <v>77</v>
      </c>
      <c r="C35" s="33" t="s">
        <v>63</v>
      </c>
      <c r="D35" s="34">
        <v>32714</v>
      </c>
      <c r="E35" s="34">
        <f>31461.49+6848+29596.13</f>
        <v>67905.62000000001</v>
      </c>
      <c r="F35" s="32"/>
    </row>
    <row r="36" spans="1:6" ht="45">
      <c r="A36" s="31" t="s">
        <v>108</v>
      </c>
      <c r="B36" s="32" t="s">
        <v>78</v>
      </c>
      <c r="C36" s="35" t="s">
        <v>63</v>
      </c>
      <c r="D36" s="34"/>
      <c r="E36" s="34"/>
      <c r="F36" s="32"/>
    </row>
    <row r="37" spans="1:6">
      <c r="A37" s="31" t="s">
        <v>109</v>
      </c>
      <c r="B37" s="32" t="s">
        <v>79</v>
      </c>
      <c r="C37" s="33" t="s">
        <v>63</v>
      </c>
      <c r="D37" s="34"/>
      <c r="E37" s="34">
        <f>601.72+248.39</f>
        <v>850.11</v>
      </c>
      <c r="F37" s="32"/>
    </row>
    <row r="38" spans="1:6">
      <c r="A38" s="31" t="s">
        <v>110</v>
      </c>
      <c r="B38" s="32" t="s">
        <v>80</v>
      </c>
      <c r="C38" s="33" t="s">
        <v>63</v>
      </c>
      <c r="D38" s="34">
        <v>17340</v>
      </c>
      <c r="E38" s="34">
        <v>11627</v>
      </c>
      <c r="F38" s="32"/>
    </row>
    <row r="39" spans="1:6">
      <c r="A39" s="31" t="s">
        <v>111</v>
      </c>
      <c r="B39" s="32" t="s">
        <v>81</v>
      </c>
      <c r="C39" s="33" t="s">
        <v>63</v>
      </c>
      <c r="D39" s="34">
        <v>4335</v>
      </c>
      <c r="E39" s="34">
        <v>0</v>
      </c>
      <c r="F39" s="32"/>
    </row>
    <row r="40" spans="1:6">
      <c r="A40" s="31" t="s">
        <v>112</v>
      </c>
      <c r="B40" s="32" t="s">
        <v>82</v>
      </c>
      <c r="C40" s="33" t="s">
        <v>63</v>
      </c>
      <c r="D40" s="34"/>
      <c r="E40" s="34">
        <f>132.21+1.87</f>
        <v>134.08000000000001</v>
      </c>
      <c r="F40" s="32"/>
    </row>
    <row r="41" spans="1:6" ht="75">
      <c r="A41" s="31" t="s">
        <v>113</v>
      </c>
      <c r="B41" s="32" t="s">
        <v>83</v>
      </c>
      <c r="C41" s="35" t="s">
        <v>63</v>
      </c>
      <c r="D41" s="34"/>
      <c r="E41" s="37">
        <v>709.61500000000001</v>
      </c>
      <c r="F41" s="32"/>
    </row>
    <row r="42" spans="1:6" ht="30">
      <c r="A42" s="33" t="s">
        <v>84</v>
      </c>
      <c r="B42" s="32" t="s">
        <v>22</v>
      </c>
      <c r="C42" s="33" t="s">
        <v>23</v>
      </c>
      <c r="D42" s="34"/>
      <c r="E42" s="37">
        <f>39+108</f>
        <v>147</v>
      </c>
      <c r="F42" s="32"/>
    </row>
    <row r="43" spans="1:6" ht="120">
      <c r="A43" s="31" t="s">
        <v>114</v>
      </c>
      <c r="B43" s="32" t="s">
        <v>24</v>
      </c>
      <c r="C43" s="35" t="s">
        <v>63</v>
      </c>
      <c r="D43" s="34"/>
      <c r="E43" s="34"/>
      <c r="F43" s="32"/>
    </row>
    <row r="44" spans="1:6" ht="30">
      <c r="A44" s="31" t="s">
        <v>115</v>
      </c>
      <c r="B44" s="32" t="s">
        <v>85</v>
      </c>
      <c r="C44" s="33" t="s">
        <v>63</v>
      </c>
      <c r="D44" s="28">
        <v>4942.1499999999996</v>
      </c>
      <c r="E44" s="28">
        <f>3761.12+2407.1</f>
        <v>6168.2199999999993</v>
      </c>
      <c r="F44" s="32"/>
    </row>
    <row r="45" spans="1:6" ht="45">
      <c r="A45" s="38" t="s">
        <v>20</v>
      </c>
      <c r="B45" s="32" t="s">
        <v>86</v>
      </c>
      <c r="C45" s="33" t="s">
        <v>63</v>
      </c>
      <c r="D45" s="34">
        <v>-6316.56</v>
      </c>
      <c r="E45" s="37">
        <f>20061.51+709.615</f>
        <v>20771.125</v>
      </c>
      <c r="F45" s="32"/>
    </row>
    <row r="46" spans="1:6" ht="30">
      <c r="A46" s="33" t="s">
        <v>25</v>
      </c>
      <c r="B46" s="32" t="s">
        <v>87</v>
      </c>
      <c r="C46" s="33" t="s">
        <v>63</v>
      </c>
      <c r="D46" s="34"/>
      <c r="E46" s="34"/>
      <c r="F46" s="32"/>
    </row>
    <row r="47" spans="1:6" s="23" customFormat="1" ht="42.75">
      <c r="A47" s="39" t="s">
        <v>26</v>
      </c>
      <c r="B47" s="40" t="s">
        <v>27</v>
      </c>
      <c r="C47" s="41" t="s">
        <v>63</v>
      </c>
      <c r="D47" s="28">
        <v>68661.240000000005</v>
      </c>
      <c r="E47" s="42">
        <f>73205.14+6040+202082.265</f>
        <v>281327.40500000003</v>
      </c>
      <c r="F47" s="43"/>
    </row>
    <row r="48" spans="1:6" ht="9" customHeight="1">
      <c r="A48" s="59" t="s">
        <v>28</v>
      </c>
      <c r="B48" s="54" t="s">
        <v>29</v>
      </c>
      <c r="C48" s="44"/>
      <c r="D48" s="60">
        <v>32.130000000000003</v>
      </c>
      <c r="E48" s="61">
        <f>31.02+2.36353+55.43325</f>
        <v>88.816779999999994</v>
      </c>
      <c r="F48" s="52"/>
    </row>
    <row r="49" spans="1:6" ht="9" customHeight="1">
      <c r="A49" s="59"/>
      <c r="B49" s="55"/>
      <c r="C49" s="45"/>
      <c r="D49" s="60"/>
      <c r="E49" s="61"/>
      <c r="F49" s="52"/>
    </row>
    <row r="50" spans="1:6">
      <c r="A50" s="53"/>
      <c r="B50" s="46" t="s">
        <v>30</v>
      </c>
      <c r="C50" s="47" t="s">
        <v>88</v>
      </c>
      <c r="D50" s="58"/>
      <c r="E50" s="61"/>
      <c r="F50" s="52"/>
    </row>
    <row r="51" spans="1:6">
      <c r="A51" s="53" t="s">
        <v>18</v>
      </c>
      <c r="B51" s="54" t="s">
        <v>29</v>
      </c>
      <c r="C51" s="56"/>
      <c r="D51" s="58"/>
      <c r="E51" s="58"/>
      <c r="F51" s="52"/>
    </row>
    <row r="52" spans="1:6">
      <c r="A52" s="53"/>
      <c r="B52" s="55"/>
      <c r="C52" s="57"/>
      <c r="D52" s="58"/>
      <c r="E52" s="58"/>
      <c r="F52" s="52"/>
    </row>
    <row r="53" spans="1:6" ht="48" customHeight="1">
      <c r="A53" s="53"/>
      <c r="B53" s="32" t="s">
        <v>31</v>
      </c>
      <c r="C53" s="33" t="s">
        <v>63</v>
      </c>
      <c r="D53" s="58"/>
      <c r="E53" s="58"/>
      <c r="F53" s="52"/>
    </row>
    <row r="54" spans="1:6" ht="60">
      <c r="A54" s="33" t="s">
        <v>32</v>
      </c>
      <c r="B54" s="32" t="s">
        <v>33</v>
      </c>
      <c r="C54" s="35" t="s">
        <v>62</v>
      </c>
      <c r="D54" s="34" t="s">
        <v>62</v>
      </c>
      <c r="E54" s="34" t="s">
        <v>62</v>
      </c>
      <c r="F54" s="35" t="s">
        <v>62</v>
      </c>
    </row>
    <row r="55" spans="1:6" ht="30">
      <c r="A55" s="33">
        <v>1</v>
      </c>
      <c r="B55" s="32" t="s">
        <v>34</v>
      </c>
      <c r="C55" s="33" t="s">
        <v>35</v>
      </c>
      <c r="D55" s="34">
        <v>20947</v>
      </c>
      <c r="E55" s="34">
        <f>20947+2193+8278</f>
        <v>31418</v>
      </c>
      <c r="F55" s="32"/>
    </row>
    <row r="56" spans="1:6">
      <c r="A56" s="33">
        <v>2</v>
      </c>
      <c r="B56" s="32" t="s">
        <v>36</v>
      </c>
      <c r="C56" s="33" t="s">
        <v>37</v>
      </c>
      <c r="D56" s="34">
        <v>166.23</v>
      </c>
      <c r="E56" s="48">
        <f>168.86+137.381+398.041</f>
        <v>704.28199999999993</v>
      </c>
      <c r="F56" s="32"/>
    </row>
    <row r="57" spans="1:6" ht="30">
      <c r="A57" s="33" t="s">
        <v>38</v>
      </c>
      <c r="B57" s="32" t="s">
        <v>89</v>
      </c>
      <c r="C57" s="33" t="s">
        <v>37</v>
      </c>
      <c r="D57" s="34"/>
      <c r="E57" s="34"/>
      <c r="F57" s="32"/>
    </row>
    <row r="58" spans="1:6" ht="30">
      <c r="A58" s="33">
        <v>3</v>
      </c>
      <c r="B58" s="32" t="s">
        <v>90</v>
      </c>
      <c r="C58" s="33" t="s">
        <v>39</v>
      </c>
      <c r="D58" s="34">
        <v>610.34</v>
      </c>
      <c r="E58" s="48">
        <f>610.34+759.46+1154.7</f>
        <v>2524.5</v>
      </c>
      <c r="F58" s="32"/>
    </row>
    <row r="59" spans="1:6" ht="30">
      <c r="A59" s="33" t="s">
        <v>91</v>
      </c>
      <c r="B59" s="32" t="s">
        <v>40</v>
      </c>
      <c r="C59" s="33" t="s">
        <v>39</v>
      </c>
      <c r="D59" s="34"/>
      <c r="E59" s="34"/>
      <c r="F59" s="32"/>
    </row>
    <row r="60" spans="1:6" ht="30">
      <c r="A60" s="33">
        <v>4</v>
      </c>
      <c r="B60" s="32" t="s">
        <v>92</v>
      </c>
      <c r="C60" s="33" t="s">
        <v>39</v>
      </c>
      <c r="D60" s="34">
        <v>1845.6</v>
      </c>
      <c r="E60" s="48">
        <f>1845.6+2027.24+3213.2</f>
        <v>7086.04</v>
      </c>
      <c r="F60" s="32"/>
    </row>
    <row r="61" spans="1:6" ht="30">
      <c r="A61" s="33" t="s">
        <v>93</v>
      </c>
      <c r="B61" s="32" t="s">
        <v>41</v>
      </c>
      <c r="C61" s="33" t="s">
        <v>39</v>
      </c>
      <c r="D61" s="34"/>
      <c r="E61" s="34"/>
      <c r="F61" s="32"/>
    </row>
    <row r="62" spans="1:6">
      <c r="A62" s="33">
        <v>5</v>
      </c>
      <c r="B62" s="32" t="s">
        <v>94</v>
      </c>
      <c r="C62" s="33" t="s">
        <v>42</v>
      </c>
      <c r="D62" s="34">
        <v>401.68</v>
      </c>
      <c r="E62" s="48">
        <f>401.68+339.036+516.196</f>
        <v>1256.912</v>
      </c>
      <c r="F62" s="32"/>
    </row>
    <row r="63" spans="1:6" ht="30">
      <c r="A63" s="33" t="s">
        <v>95</v>
      </c>
      <c r="B63" s="32" t="s">
        <v>96</v>
      </c>
      <c r="C63" s="33" t="s">
        <v>42</v>
      </c>
      <c r="D63" s="34"/>
      <c r="E63" s="34"/>
      <c r="F63" s="32"/>
    </row>
    <row r="64" spans="1:6">
      <c r="A64" s="33">
        <v>6</v>
      </c>
      <c r="B64" s="32" t="s">
        <v>43</v>
      </c>
      <c r="C64" s="33" t="s">
        <v>44</v>
      </c>
      <c r="D64" s="50">
        <v>0.1046</v>
      </c>
      <c r="E64" s="49">
        <v>0.372</v>
      </c>
      <c r="F64" s="34"/>
    </row>
    <row r="65" spans="1:6" ht="30">
      <c r="A65" s="33">
        <v>7</v>
      </c>
      <c r="B65" s="32" t="s">
        <v>45</v>
      </c>
      <c r="C65" s="33" t="s">
        <v>63</v>
      </c>
      <c r="D65" s="34">
        <v>17859.5</v>
      </c>
      <c r="E65" s="34">
        <v>20665.400000000001</v>
      </c>
      <c r="F65" s="32"/>
    </row>
    <row r="66" spans="1:6" ht="30">
      <c r="A66" s="22" t="s">
        <v>46</v>
      </c>
      <c r="B66" s="17" t="s">
        <v>47</v>
      </c>
      <c r="C66" s="15" t="s">
        <v>63</v>
      </c>
      <c r="D66" s="20"/>
      <c r="E66" s="20"/>
      <c r="F66" s="17"/>
    </row>
    <row r="67" spans="1:6" ht="45">
      <c r="A67" s="15">
        <v>8</v>
      </c>
      <c r="B67" s="17" t="s">
        <v>97</v>
      </c>
      <c r="C67" s="21" t="s">
        <v>44</v>
      </c>
      <c r="D67" s="20">
        <v>16.510000000000002</v>
      </c>
      <c r="E67" s="20">
        <v>16.25</v>
      </c>
      <c r="F67" s="21" t="s">
        <v>62</v>
      </c>
    </row>
    <row r="68" spans="1:6">
      <c r="A68" s="24"/>
    </row>
    <row r="69" spans="1:6">
      <c r="A69" s="51" t="s">
        <v>48</v>
      </c>
      <c r="B69" s="51"/>
      <c r="C69" s="51"/>
      <c r="D69" s="51"/>
      <c r="E69" s="51"/>
      <c r="F69" s="51"/>
    </row>
    <row r="70" spans="1:6">
      <c r="A70" s="24"/>
    </row>
    <row r="71" spans="1:6" ht="62.25" customHeight="1">
      <c r="A71" s="51" t="s">
        <v>98</v>
      </c>
      <c r="B71" s="51"/>
      <c r="C71" s="51"/>
      <c r="D71" s="51"/>
      <c r="E71" s="51"/>
      <c r="F71" s="51"/>
    </row>
    <row r="72" spans="1:6">
      <c r="A72" s="24"/>
    </row>
    <row r="73" spans="1:6" ht="30.75" customHeight="1">
      <c r="A73" s="51" t="s">
        <v>99</v>
      </c>
      <c r="B73" s="51"/>
      <c r="C73" s="51"/>
      <c r="D73" s="51"/>
      <c r="E73" s="51"/>
      <c r="F73" s="51"/>
    </row>
    <row r="74" spans="1:6">
      <c r="A74" s="24"/>
    </row>
    <row r="75" spans="1:6" ht="32.25" customHeight="1">
      <c r="A75" s="51" t="s">
        <v>100</v>
      </c>
      <c r="B75" s="51"/>
      <c r="C75" s="51"/>
      <c r="D75" s="51"/>
      <c r="E75" s="51"/>
      <c r="F75" s="51"/>
    </row>
    <row r="76" spans="1:6">
      <c r="A76" s="24"/>
    </row>
    <row r="77" spans="1:6" ht="31.5" customHeight="1">
      <c r="A77" s="51" t="s">
        <v>117</v>
      </c>
      <c r="B77" s="51"/>
      <c r="C77" s="51"/>
      <c r="D77" s="51"/>
      <c r="E77" s="51"/>
      <c r="F77" s="51"/>
    </row>
    <row r="78" spans="1:6">
      <c r="A78" s="24"/>
    </row>
    <row r="79" spans="1:6" ht="29.25" customHeight="1">
      <c r="A79" s="51" t="s">
        <v>118</v>
      </c>
      <c r="B79" s="51"/>
      <c r="C79" s="51"/>
      <c r="D79" s="51"/>
      <c r="E79" s="51"/>
      <c r="F79" s="51"/>
    </row>
  </sheetData>
  <mergeCells count="25">
    <mergeCell ref="B13:B14"/>
    <mergeCell ref="C13:C14"/>
    <mergeCell ref="D13:E13"/>
    <mergeCell ref="E2:F2"/>
    <mergeCell ref="E3:F3"/>
    <mergeCell ref="E4:F4"/>
    <mergeCell ref="A6:F6"/>
    <mergeCell ref="A11:B11"/>
    <mergeCell ref="A48:A50"/>
    <mergeCell ref="B48:B49"/>
    <mergeCell ref="D48:D50"/>
    <mergeCell ref="E48:E50"/>
    <mergeCell ref="F48:F50"/>
    <mergeCell ref="A79:F79"/>
    <mergeCell ref="F51:F53"/>
    <mergeCell ref="A69:F69"/>
    <mergeCell ref="A71:F71"/>
    <mergeCell ref="A73:F73"/>
    <mergeCell ref="A75:F75"/>
    <mergeCell ref="A77:F77"/>
    <mergeCell ref="A51:A53"/>
    <mergeCell ref="B51:B52"/>
    <mergeCell ref="C51:C52"/>
    <mergeCell ref="D51:D53"/>
    <mergeCell ref="E51:E53"/>
  </mergeCells>
  <pageMargins left="0" right="0" top="0" bottom="0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kazarets</dc:creator>
  <cp:lastModifiedBy>Александр</cp:lastModifiedBy>
  <cp:lastPrinted>2018-03-29T05:12:33Z</cp:lastPrinted>
  <dcterms:created xsi:type="dcterms:W3CDTF">2016-04-01T03:49:46Z</dcterms:created>
  <dcterms:modified xsi:type="dcterms:W3CDTF">2018-03-29T05:17:39Z</dcterms:modified>
</cp:coreProperties>
</file>